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trada de datos" sheetId="1" r:id="rId1"/>
    <sheet name="Liquidación" sheetId="2" r:id="rId2"/>
    <sheet name="Indemnización" sheetId="3" r:id="rId3"/>
    <sheet name="NOMINA" sheetId="4" r:id="rId4"/>
  </sheets>
  <definedNames>
    <definedName name="despido">'Indemnización'!$B$3:$B$9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4" authorId="0">
      <text>
        <r>
          <rPr>
            <sz val="11"/>
            <color indexed="8"/>
            <rFont val="Tahoma"/>
            <family val="2"/>
          </rPr>
          <t xml:space="preserve">Escoge entre las distintas opciones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35" authorId="0">
      <text>
        <r>
          <rPr>
            <b/>
            <sz val="8"/>
            <color indexed="8"/>
            <rFont val="Tahoma"/>
            <family val="2"/>
          </rPr>
          <t xml:space="preserve">No olvides:
</t>
        </r>
        <r>
          <rPr>
            <sz val="10"/>
            <color indexed="8"/>
            <rFont val="Tahoma"/>
            <family val="2"/>
          </rPr>
          <t xml:space="preserve">Poner el % que corresponda a desempleo (1,55% o 1,60%)
</t>
        </r>
      </text>
    </comment>
    <comment ref="F41" authorId="0">
      <text>
        <r>
          <rPr>
            <b/>
            <sz val="8"/>
            <color indexed="8"/>
            <rFont val="Tahoma"/>
            <family val="2"/>
          </rPr>
          <t xml:space="preserve">No olvides:
</t>
        </r>
        <r>
          <rPr>
            <sz val="10"/>
            <color indexed="8"/>
            <rFont val="Tahoma"/>
            <family val="2"/>
          </rPr>
          <t xml:space="preserve">Poner el % de retención que corresponda
</t>
        </r>
      </text>
    </comment>
  </commentList>
</comments>
</file>

<file path=xl/sharedStrings.xml><?xml version="1.0" encoding="utf-8"?>
<sst xmlns="http://schemas.openxmlformats.org/spreadsheetml/2006/main" count="101" uniqueCount="98">
  <si>
    <t>Fecha de entrada en la empresa:</t>
  </si>
  <si>
    <t>Formato de fecha 03/04/2002</t>
  </si>
  <si>
    <t>Fecha de salida de la empresa:</t>
  </si>
  <si>
    <t>Salario y complementos salariales por mes:</t>
  </si>
  <si>
    <t>Paga extra de verano:</t>
  </si>
  <si>
    <t>Paga extra de Navidad:</t>
  </si>
  <si>
    <t>Número de días de vacaciones ya disfrutados este año:</t>
  </si>
  <si>
    <t>Tipo de extinción del contrato:</t>
  </si>
  <si>
    <t>5 Fin de contrato temporal con ETT</t>
  </si>
  <si>
    <t>Antigüedad:</t>
  </si>
  <si>
    <t>Años</t>
  </si>
  <si>
    <t>Meses</t>
  </si>
  <si>
    <t>Días de vacaciones pendientes de disfrutar:</t>
  </si>
  <si>
    <t>Se supone que solo tiene dos pagas extras. La primera, de verano, se devenga del 1/1 al 30/6; la segunda, de Navidad,</t>
  </si>
  <si>
    <t>se devenga del 1/7 al 31/12.</t>
  </si>
  <si>
    <t>Supuesto práctico de liquidación e indemnización, cobro a condiciones mensuales.</t>
  </si>
  <si>
    <t>Liquidación</t>
  </si>
  <si>
    <t>Salario:</t>
  </si>
  <si>
    <t>Pagas extras:</t>
  </si>
  <si>
    <t>Vacaciones:</t>
  </si>
  <si>
    <t>Tipo de despido</t>
  </si>
  <si>
    <t>Días de salario por año trabajado</t>
  </si>
  <si>
    <t>Hasta un máximo de mensualidades</t>
  </si>
  <si>
    <t>1 Despido improcedente</t>
  </si>
  <si>
    <t>2 Dimisión o abandono o Despido disciplinario</t>
  </si>
  <si>
    <t>3 Fin de contrato temporal(no con ETT)</t>
  </si>
  <si>
    <t>4 Despido objetivo o Despido colectivo</t>
  </si>
  <si>
    <t>6 Extinción por voluntad del trabajador</t>
  </si>
  <si>
    <t>7 Extinción por modificación sustancial</t>
  </si>
  <si>
    <t>Salario diario:</t>
  </si>
  <si>
    <t>Años:</t>
  </si>
  <si>
    <t>Meses:</t>
  </si>
  <si>
    <t>Tipo de extinción:</t>
  </si>
  <si>
    <t>Días de salario de indemnización:</t>
  </si>
  <si>
    <t>Máximo de días de indemnización:</t>
  </si>
  <si>
    <t>Importe indemnización:</t>
  </si>
  <si>
    <t>de indemnización</t>
  </si>
  <si>
    <t>EMPRESA</t>
  </si>
  <si>
    <t>TRABAJADOR</t>
  </si>
  <si>
    <t>DOMICILIO</t>
  </si>
  <si>
    <t>NIF</t>
  </si>
  <si>
    <t>Nº S.S.</t>
  </si>
  <si>
    <t>CIF</t>
  </si>
  <si>
    <t>CATEGORÍA</t>
  </si>
  <si>
    <t>ANTIGÜEDAD</t>
  </si>
  <si>
    <t>POBLACIÓN</t>
  </si>
  <si>
    <t>EPÍGRAFE</t>
  </si>
  <si>
    <t>CCC</t>
  </si>
  <si>
    <t>GRUPO COTIZACIÓN</t>
  </si>
  <si>
    <t>Periodo liquidación</t>
  </si>
  <si>
    <t>del</t>
  </si>
  <si>
    <t>al</t>
  </si>
  <si>
    <t>Nº días</t>
  </si>
  <si>
    <t>I. DEVENGOS</t>
  </si>
  <si>
    <t>TOTALES</t>
  </si>
  <si>
    <t>1. Percepciones salariales</t>
  </si>
  <si>
    <t>Salario base</t>
  </si>
  <si>
    <t>Complementos salariales</t>
  </si>
  <si>
    <t>Pago de vacaciones pendientes</t>
  </si>
  <si>
    <t>Horas extraordinarias</t>
  </si>
  <si>
    <t>H.E.Fuerza mayor=</t>
  </si>
  <si>
    <t>Resto H.E.=</t>
  </si>
  <si>
    <t>Gratificaciones extraordinarias</t>
  </si>
  <si>
    <t>Importe de la paga extra pendiente de cobrar</t>
  </si>
  <si>
    <t>Salario en especie</t>
  </si>
  <si>
    <t>2. Percepciones no salariales</t>
  </si>
  <si>
    <t>Indemnizaciones o Suplidos</t>
  </si>
  <si>
    <t>Prestaciones e indemnizaciones de la Seguridad Social</t>
  </si>
  <si>
    <t>Indemnización por despido</t>
  </si>
  <si>
    <t>Otras percepciones no salariales</t>
  </si>
  <si>
    <t>A. TOTAL DEVENGADO</t>
  </si>
  <si>
    <t>II. DEDUCCIONES</t>
  </si>
  <si>
    <t>1. Aportaciones del trabajador a las cotizaciones a la S.S. y recaudación conjunta</t>
  </si>
  <si>
    <t>Porcentaje</t>
  </si>
  <si>
    <t>Contingencias comunes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</si>
  <si>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</si>
  <si>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</si>
  <si>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</si>
  <si>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</si>
  <si>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</si>
  <si>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</si>
  <si>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</si>
  <si>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</si>
  <si>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</si>
  <si>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</si>
  <si>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</si>
  <si>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</si>
  <si>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</si>
  <si>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Recibí</t>
  </si>
  <si>
    <t>DETERMINACIÓN DE LAS BASES DE COTIZACIÓN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</si>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</sst>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0"/>
    <numFmt numFmtId="168" formatCode="#,##0.00&quot; €&quot;"/>
    <numFmt numFmtId="169" formatCode="0.00"/>
    <numFmt numFmtId="170" formatCode="#,##0.00"/>
    <numFmt numFmtId="171" formatCode="0.00%"/>
  </numFmts>
  <fonts count="11">
    <font>
      <sz val="10"/>
      <name val="Arial"/>
      <family val="2"/>
    </font>
    <font>
      <sz val="12"/>
      <name val="Arial"/>
      <family val="2"/>
    </font>
    <font>
      <sz val="11"/>
      <color indexed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0" fillId="0" borderId="0">
      <alignment wrapText="1"/>
      <protection locked="0"/>
    </xf>
  </cellStyleXfs>
  <cellXfs count="11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 horizontal="center"/>
      <protection locked="0"/>
    </xf>
    <xf numFmtId="167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7" fontId="1" fillId="0" borderId="1" xfId="0" applyNumberFormat="1" applyFont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9" fontId="1" fillId="0" borderId="1" xfId="0" applyNumberFormat="1" applyFont="1" applyBorder="1" applyAlignment="1" applyProtection="1">
      <alignment horizontal="center"/>
      <protection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4" borderId="0" xfId="0" applyFont="1" applyFill="1" applyAlignment="1">
      <alignment/>
    </xf>
    <xf numFmtId="164" fontId="0" fillId="4" borderId="0" xfId="0" applyFill="1" applyAlignment="1">
      <alignment/>
    </xf>
    <xf numFmtId="164" fontId="1" fillId="0" borderId="0" xfId="0" applyFont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/>
      <protection/>
    </xf>
    <xf numFmtId="164" fontId="1" fillId="2" borderId="0" xfId="0" applyFont="1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64" fontId="1" fillId="2" borderId="2" xfId="0" applyFont="1" applyFill="1" applyBorder="1" applyAlignment="1" applyProtection="1">
      <alignment/>
      <protection/>
    </xf>
    <xf numFmtId="164" fontId="0" fillId="2" borderId="3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1" fillId="0" borderId="6" xfId="0" applyFont="1" applyBorder="1" applyAlignment="1" applyProtection="1">
      <alignment horizontal="center"/>
      <protection/>
    </xf>
    <xf numFmtId="164" fontId="0" fillId="0" borderId="7" xfId="0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 horizontal="center"/>
      <protection/>
    </xf>
    <xf numFmtId="164" fontId="1" fillId="0" borderId="7" xfId="0" applyFont="1" applyBorder="1" applyAlignment="1" applyProtection="1">
      <alignment horizontal="center"/>
      <protection/>
    </xf>
    <xf numFmtId="167" fontId="1" fillId="0" borderId="6" xfId="0" applyNumberFormat="1" applyFont="1" applyBorder="1" applyAlignment="1" applyProtection="1">
      <alignment horizontal="center"/>
      <protection hidden="1"/>
    </xf>
    <xf numFmtId="164" fontId="1" fillId="0" borderId="8" xfId="0" applyFont="1" applyBorder="1" applyAlignment="1" applyProtection="1">
      <alignment/>
      <protection/>
    </xf>
    <xf numFmtId="164" fontId="1" fillId="0" borderId="8" xfId="0" applyFont="1" applyBorder="1" applyAlignment="1" applyProtection="1">
      <alignment horizontal="center"/>
      <protection/>
    </xf>
    <xf numFmtId="164" fontId="1" fillId="0" borderId="9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/>
      <protection/>
    </xf>
    <xf numFmtId="167" fontId="1" fillId="0" borderId="4" xfId="0" applyNumberFormat="1" applyFont="1" applyBorder="1" applyAlignment="1" applyProtection="1">
      <alignment horizontal="center"/>
      <protection/>
    </xf>
    <xf numFmtId="164" fontId="0" fillId="0" borderId="11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7" fontId="1" fillId="0" borderId="12" xfId="0" applyNumberFormat="1" applyFont="1" applyBorder="1" applyAlignment="1" applyProtection="1">
      <alignment horizontal="center"/>
      <protection/>
    </xf>
    <xf numFmtId="164" fontId="0" fillId="0" borderId="8" xfId="0" applyBorder="1" applyAlignment="1" applyProtection="1">
      <alignment/>
      <protection/>
    </xf>
    <xf numFmtId="164" fontId="0" fillId="0" borderId="9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1" fillId="5" borderId="0" xfId="0" applyFont="1" applyFill="1" applyAlignment="1" applyProtection="1">
      <alignment horizontal="left"/>
      <protection/>
    </xf>
    <xf numFmtId="164" fontId="1" fillId="5" borderId="0" xfId="0" applyFont="1" applyFill="1" applyAlignment="1" applyProtection="1">
      <alignment/>
      <protection/>
    </xf>
    <xf numFmtId="164" fontId="0" fillId="5" borderId="0" xfId="0" applyFill="1" applyAlignment="1" applyProtection="1">
      <alignment/>
      <protection/>
    </xf>
    <xf numFmtId="165" fontId="0" fillId="0" borderId="0" xfId="21">
      <alignment wrapText="1"/>
      <protection locked="0"/>
    </xf>
    <xf numFmtId="164" fontId="3" fillId="6" borderId="13" xfId="20" applyFont="1" applyFill="1" applyBorder="1" applyProtection="1">
      <alignment/>
      <protection locked="0"/>
    </xf>
    <xf numFmtId="164" fontId="1" fillId="6" borderId="14" xfId="20" applyFont="1" applyFill="1" applyBorder="1" applyAlignment="1" applyProtection="1">
      <alignment/>
      <protection locked="0"/>
    </xf>
    <xf numFmtId="164" fontId="3" fillId="6" borderId="14" xfId="20" applyFont="1" applyFill="1" applyBorder="1" applyProtection="1">
      <alignment/>
      <protection locked="0"/>
    </xf>
    <xf numFmtId="164" fontId="1" fillId="6" borderId="14" xfId="20" applyFont="1" applyFill="1" applyBorder="1" applyAlignment="1" applyProtection="1">
      <alignment horizontal="left"/>
      <protection locked="0"/>
    </xf>
    <xf numFmtId="164" fontId="4" fillId="6" borderId="14" xfId="20" applyFont="1" applyFill="1" applyBorder="1" applyAlignment="1" applyProtection="1">
      <alignment horizontal="left"/>
      <protection locked="0"/>
    </xf>
    <xf numFmtId="164" fontId="4" fillId="6" borderId="15" xfId="20" applyFont="1" applyFill="1" applyBorder="1" applyAlignment="1" applyProtection="1">
      <alignment horizontal="left"/>
      <protection locked="0"/>
    </xf>
    <xf numFmtId="164" fontId="3" fillId="6" borderId="16" xfId="20" applyFont="1" applyFill="1" applyBorder="1" applyProtection="1">
      <alignment/>
      <protection locked="0"/>
    </xf>
    <xf numFmtId="164" fontId="1" fillId="6" borderId="0" xfId="20" applyFont="1" applyFill="1" applyBorder="1" applyAlignment="1" applyProtection="1">
      <alignment/>
      <protection locked="0"/>
    </xf>
    <xf numFmtId="164" fontId="3" fillId="6" borderId="0" xfId="20" applyFont="1" applyFill="1" applyBorder="1" applyProtection="1">
      <alignment/>
      <protection locked="0"/>
    </xf>
    <xf numFmtId="164" fontId="1" fillId="6" borderId="0" xfId="20" applyFont="1" applyFill="1" applyBorder="1" applyAlignment="1" applyProtection="1">
      <alignment horizontal="left"/>
      <protection locked="0"/>
    </xf>
    <xf numFmtId="164" fontId="3" fillId="6" borderId="0" xfId="20" applyFont="1" applyFill="1" applyBorder="1" applyAlignment="1" applyProtection="1">
      <alignment horizontal="center"/>
      <protection locked="0"/>
    </xf>
    <xf numFmtId="167" fontId="1" fillId="6" borderId="17" xfId="20" applyNumberFormat="1" applyFont="1" applyFill="1" applyBorder="1" applyAlignment="1" applyProtection="1">
      <alignment horizontal="left"/>
      <protection locked="0"/>
    </xf>
    <xf numFmtId="166" fontId="1" fillId="6" borderId="17" xfId="20" applyNumberFormat="1" applyFont="1" applyFill="1" applyBorder="1" applyProtection="1">
      <alignment/>
      <protection locked="0"/>
    </xf>
    <xf numFmtId="164" fontId="4" fillId="6" borderId="0" xfId="20" applyFont="1" applyFill="1" applyBorder="1" applyProtection="1">
      <alignment/>
      <protection locked="0"/>
    </xf>
    <xf numFmtId="164" fontId="4" fillId="6" borderId="17" xfId="20" applyFont="1" applyFill="1" applyBorder="1" applyProtection="1">
      <alignment/>
      <protection locked="0"/>
    </xf>
    <xf numFmtId="164" fontId="3" fillId="6" borderId="18" xfId="20" applyFont="1" applyFill="1" applyBorder="1" applyProtection="1">
      <alignment/>
      <protection locked="0"/>
    </xf>
    <xf numFmtId="164" fontId="1" fillId="6" borderId="19" xfId="20" applyFont="1" applyFill="1" applyBorder="1" applyAlignment="1" applyProtection="1">
      <alignment/>
      <protection locked="0"/>
    </xf>
    <xf numFmtId="164" fontId="3" fillId="6" borderId="19" xfId="20" applyFont="1" applyFill="1" applyBorder="1" applyProtection="1">
      <alignment/>
      <protection locked="0"/>
    </xf>
    <xf numFmtId="164" fontId="4" fillId="6" borderId="19" xfId="20" applyFont="1" applyFill="1" applyBorder="1" applyProtection="1">
      <alignment/>
      <protection locked="0"/>
    </xf>
    <xf numFmtId="164" fontId="4" fillId="6" borderId="20" xfId="20" applyFont="1" applyFill="1" applyBorder="1" applyProtection="1">
      <alignment/>
      <protection locked="0"/>
    </xf>
    <xf numFmtId="164" fontId="4" fillId="6" borderId="0" xfId="20" applyFont="1" applyFill="1" applyProtection="1">
      <alignment/>
      <protection locked="0"/>
    </xf>
    <xf numFmtId="164" fontId="4" fillId="6" borderId="13" xfId="20" applyFont="1" applyFill="1" applyBorder="1" applyProtection="1">
      <alignment/>
      <protection locked="0"/>
    </xf>
    <xf numFmtId="164" fontId="4" fillId="6" borderId="14" xfId="20" applyFont="1" applyFill="1" applyBorder="1" applyProtection="1">
      <alignment/>
      <protection locked="0"/>
    </xf>
    <xf numFmtId="164" fontId="1" fillId="6" borderId="21" xfId="20" applyFont="1" applyFill="1" applyBorder="1" applyAlignment="1" applyProtection="1">
      <alignment horizontal="center"/>
      <protection locked="0"/>
    </xf>
    <xf numFmtId="164" fontId="3" fillId="6" borderId="21" xfId="20" applyFont="1" applyFill="1" applyBorder="1" applyAlignment="1" applyProtection="1">
      <alignment horizontal="center"/>
      <protection locked="0"/>
    </xf>
    <xf numFmtId="164" fontId="4" fillId="6" borderId="14" xfId="20" applyFont="1" applyFill="1" applyBorder="1" applyAlignment="1" applyProtection="1">
      <alignment horizontal="center"/>
      <protection locked="0"/>
    </xf>
    <xf numFmtId="164" fontId="1" fillId="6" borderId="22" xfId="20" applyFont="1" applyFill="1" applyBorder="1" applyAlignment="1" applyProtection="1">
      <alignment horizontal="center"/>
      <protection/>
    </xf>
    <xf numFmtId="164" fontId="3" fillId="6" borderId="17" xfId="20" applyFont="1" applyFill="1" applyBorder="1" applyAlignment="1" applyProtection="1">
      <alignment horizontal="center"/>
      <protection locked="0"/>
    </xf>
    <xf numFmtId="164" fontId="4" fillId="6" borderId="16" xfId="20" applyFont="1" applyFill="1" applyBorder="1" applyProtection="1">
      <alignment/>
      <protection locked="0"/>
    </xf>
    <xf numFmtId="164" fontId="4" fillId="6" borderId="23" xfId="20" applyFont="1" applyFill="1" applyBorder="1" applyProtection="1">
      <alignment/>
      <protection locked="0"/>
    </xf>
    <xf numFmtId="168" fontId="1" fillId="6" borderId="19" xfId="20" applyNumberFormat="1" applyFont="1" applyFill="1" applyBorder="1" applyProtection="1">
      <alignment/>
      <protection/>
    </xf>
    <xf numFmtId="168" fontId="1" fillId="6" borderId="0" xfId="20" applyNumberFormat="1" applyFont="1" applyFill="1" applyBorder="1" applyProtection="1">
      <alignment/>
      <protection locked="0"/>
    </xf>
    <xf numFmtId="164" fontId="1" fillId="6" borderId="18" xfId="20" applyFont="1" applyFill="1" applyBorder="1" applyAlignment="1" applyProtection="1">
      <alignment horizontal="left"/>
      <protection/>
    </xf>
    <xf numFmtId="164" fontId="1" fillId="6" borderId="24" xfId="20" applyFont="1" applyFill="1" applyBorder="1" applyAlignment="1" applyProtection="1">
      <alignment horizontal="left"/>
      <protection locked="0"/>
    </xf>
    <xf numFmtId="164" fontId="4" fillId="6" borderId="21" xfId="20" applyFont="1" applyFill="1" applyBorder="1" applyProtection="1">
      <alignment/>
      <protection locked="0"/>
    </xf>
    <xf numFmtId="168" fontId="1" fillId="6" borderId="21" xfId="20" applyNumberFormat="1" applyFont="1" applyFill="1" applyBorder="1" applyProtection="1">
      <alignment/>
      <protection locked="0"/>
    </xf>
    <xf numFmtId="164" fontId="4" fillId="6" borderId="25" xfId="20" applyFont="1" applyFill="1" applyBorder="1" applyProtection="1">
      <alignment/>
      <protection locked="0"/>
    </xf>
    <xf numFmtId="168" fontId="1" fillId="6" borderId="21" xfId="20" applyNumberFormat="1" applyFont="1" applyFill="1" applyBorder="1" applyProtection="1">
      <alignment/>
      <protection/>
    </xf>
    <xf numFmtId="164" fontId="1" fillId="6" borderId="18" xfId="20" applyFont="1" applyFill="1" applyBorder="1" applyAlignment="1" applyProtection="1">
      <alignment horizontal="left"/>
      <protection locked="0"/>
    </xf>
    <xf numFmtId="168" fontId="1" fillId="6" borderId="19" xfId="20" applyNumberFormat="1" applyFont="1" applyFill="1" applyBorder="1" applyProtection="1">
      <alignment/>
      <protection locked="0"/>
    </xf>
    <xf numFmtId="170" fontId="5" fillId="6" borderId="19" xfId="20" applyNumberFormat="1" applyFont="1" applyFill="1" applyBorder="1" applyProtection="1">
      <alignment/>
      <protection locked="0"/>
    </xf>
    <xf numFmtId="168" fontId="5" fillId="6" borderId="26" xfId="20" applyNumberFormat="1" applyFont="1" applyFill="1" applyBorder="1" applyProtection="1">
      <alignment/>
      <protection/>
    </xf>
    <xf numFmtId="170" fontId="1" fillId="6" borderId="0" xfId="20" applyNumberFormat="1" applyFont="1" applyFill="1" applyBorder="1" applyProtection="1">
      <alignment/>
      <protection locked="0"/>
    </xf>
    <xf numFmtId="164" fontId="1" fillId="6" borderId="17" xfId="20" applyFont="1" applyFill="1" applyBorder="1" applyProtection="1">
      <alignment/>
      <protection locked="0"/>
    </xf>
    <xf numFmtId="170" fontId="5" fillId="6" borderId="0" xfId="20" applyNumberFormat="1" applyFont="1" applyFill="1" applyBorder="1" applyProtection="1">
      <alignment/>
      <protection locked="0"/>
    </xf>
    <xf numFmtId="164" fontId="5" fillId="6" borderId="17" xfId="20" applyFont="1" applyFill="1" applyBorder="1" applyProtection="1">
      <alignment/>
      <protection locked="0"/>
    </xf>
    <xf numFmtId="164" fontId="4" fillId="6" borderId="0" xfId="20" applyFont="1" applyFill="1" applyBorder="1" applyAlignment="1" applyProtection="1">
      <alignment horizontal="center"/>
      <protection locked="0"/>
    </xf>
    <xf numFmtId="171" fontId="4" fillId="6" borderId="0" xfId="20" applyNumberFormat="1" applyFont="1" applyFill="1" applyBorder="1" applyAlignment="1" applyProtection="1">
      <alignment horizontal="center"/>
      <protection locked="0"/>
    </xf>
    <xf numFmtId="168" fontId="5" fillId="6" borderId="21" xfId="20" applyNumberFormat="1" applyFont="1" applyFill="1" applyBorder="1" applyProtection="1">
      <alignment/>
      <protection/>
    </xf>
    <xf numFmtId="168" fontId="1" fillId="6" borderId="0" xfId="20" applyNumberFormat="1" applyFont="1" applyFill="1" applyBorder="1" applyProtection="1">
      <alignment/>
      <protection/>
    </xf>
    <xf numFmtId="171" fontId="4" fillId="6" borderId="0" xfId="20" applyNumberFormat="1" applyFont="1" applyFill="1" applyBorder="1" applyProtection="1">
      <alignment/>
      <protection locked="0"/>
    </xf>
    <xf numFmtId="168" fontId="5" fillId="6" borderId="27" xfId="20" applyNumberFormat="1" applyFont="1" applyFill="1" applyBorder="1" applyProtection="1">
      <alignment/>
      <protection/>
    </xf>
    <xf numFmtId="164" fontId="3" fillId="6" borderId="21" xfId="20" applyFont="1" applyFill="1" applyBorder="1" applyProtection="1">
      <alignment/>
      <protection locked="0"/>
    </xf>
    <xf numFmtId="164" fontId="4" fillId="6" borderId="18" xfId="20" applyFont="1" applyFill="1" applyBorder="1" applyProtection="1">
      <alignment/>
      <protection locked="0"/>
    </xf>
    <xf numFmtId="170" fontId="1" fillId="6" borderId="19" xfId="20" applyNumberFormat="1" applyFont="1" applyFill="1" applyBorder="1" applyProtection="1">
      <alignment/>
      <protection locked="0"/>
    </xf>
    <xf numFmtId="164" fontId="8" fillId="6" borderId="13" xfId="20" applyFont="1" applyFill="1" applyBorder="1" applyProtection="1">
      <alignment/>
      <protection locked="0"/>
    </xf>
    <xf numFmtId="164" fontId="8" fillId="6" borderId="14" xfId="20" applyFont="1" applyFill="1" applyBorder="1" applyProtection="1">
      <alignment/>
      <protection locked="0"/>
    </xf>
    <xf numFmtId="170" fontId="9" fillId="6" borderId="14" xfId="20" applyNumberFormat="1" applyFont="1" applyFill="1" applyBorder="1" applyProtection="1">
      <alignment/>
      <protection locked="0"/>
    </xf>
    <xf numFmtId="164" fontId="8" fillId="6" borderId="15" xfId="20" applyFont="1" applyFill="1" applyBorder="1" applyProtection="1">
      <alignment/>
      <protection locked="0"/>
    </xf>
    <xf numFmtId="170" fontId="4" fillId="6" borderId="20" xfId="20" applyNumberFormat="1" applyFont="1" applyFill="1" applyBorder="1" applyProtection="1">
      <alignment/>
      <protection locked="0"/>
    </xf>
    <xf numFmtId="168" fontId="4" fillId="6" borderId="22" xfId="20" applyNumberFormat="1" applyFont="1" applyFill="1" applyBorder="1" applyProtection="1">
      <alignment/>
      <protection/>
    </xf>
    <xf numFmtId="170" fontId="1" fillId="6" borderId="21" xfId="20" applyNumberFormat="1" applyFont="1" applyFill="1" applyBorder="1" applyProtection="1">
      <alignment/>
      <protection locked="0"/>
    </xf>
    <xf numFmtId="168" fontId="1" fillId="6" borderId="22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  <cellStyle name="Normal_nomina plantillamodificad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H2" sqref="H2"/>
    </sheetView>
  </sheetViews>
  <sheetFormatPr defaultColWidth="11.421875" defaultRowHeight="12.75"/>
  <cols>
    <col min="2" max="2" width="12.8515625" style="0" customWidth="1"/>
    <col min="4" max="4" width="13.28125" style="0" customWidth="1"/>
    <col min="5" max="5" width="13.7109375" style="0" customWidth="1"/>
    <col min="6" max="6" width="5.8515625" style="0" customWidth="1"/>
    <col min="7" max="7" width="12.140625" style="0" customWidth="1"/>
    <col min="8" max="8" width="13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0</v>
      </c>
      <c r="B2" s="3"/>
      <c r="C2" s="3"/>
      <c r="D2" s="1"/>
      <c r="E2" s="4" t="s">
        <v>1</v>
      </c>
      <c r="F2" s="5"/>
      <c r="G2" s="1"/>
      <c r="H2" s="6">
        <v>36532</v>
      </c>
      <c r="I2" s="3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2</v>
      </c>
      <c r="B4" s="3"/>
      <c r="C4" s="3"/>
      <c r="D4" s="1"/>
      <c r="E4" s="4" t="s">
        <v>1</v>
      </c>
      <c r="F4" s="7"/>
      <c r="G4" s="1"/>
      <c r="H4" s="6">
        <v>44165</v>
      </c>
      <c r="I4" s="3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" t="s">
        <v>3</v>
      </c>
      <c r="B6" s="3"/>
      <c r="C6" s="3"/>
      <c r="D6" s="3"/>
      <c r="E6" s="8">
        <v>300</v>
      </c>
      <c r="F6" s="8"/>
      <c r="G6" s="3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" t="s">
        <v>4</v>
      </c>
      <c r="B8" s="3"/>
      <c r="C8" s="8">
        <v>400</v>
      </c>
      <c r="D8" s="8"/>
      <c r="E8" s="3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5</v>
      </c>
      <c r="B10" s="3"/>
      <c r="C10" s="8">
        <v>600</v>
      </c>
      <c r="D10" s="8"/>
      <c r="E10" s="3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2" t="s">
        <v>6</v>
      </c>
      <c r="B12" s="3"/>
      <c r="C12" s="3"/>
      <c r="D12" s="3"/>
      <c r="E12" s="3"/>
      <c r="F12" s="9">
        <v>2</v>
      </c>
      <c r="G12" s="3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2" t="s">
        <v>7</v>
      </c>
      <c r="B14" s="3"/>
      <c r="C14" s="3"/>
      <c r="D14" s="10" t="s">
        <v>8</v>
      </c>
      <c r="E14" s="10"/>
      <c r="F14" s="10"/>
      <c r="G14" s="10"/>
      <c r="H14" s="3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9</v>
      </c>
      <c r="B16" s="3"/>
      <c r="C16" s="4" t="s">
        <v>10</v>
      </c>
      <c r="D16" s="11">
        <f>INT(((DAYS360(H2,H4))/360))</f>
        <v>20</v>
      </c>
      <c r="E16" s="4" t="s">
        <v>11</v>
      </c>
      <c r="F16" s="12"/>
      <c r="G16" s="11">
        <f>INT(((DAYS360(H2,H4))-(D16*360))/30)</f>
        <v>10</v>
      </c>
      <c r="H16" s="3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2" t="s">
        <v>12</v>
      </c>
      <c r="B18" s="3"/>
      <c r="C18" s="3"/>
      <c r="D18" s="3"/>
      <c r="E18" s="13">
        <f>(((((DAY('Entrada de datos'!H4))+(((MONTH('Entrada de datos'!H4))-1)*30))/360)*30)-'Entrada de datos'!F12)</f>
        <v>25.5</v>
      </c>
      <c r="F18" s="3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11" ht="12.75">
      <c r="A20" s="14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>
      <c r="A21" s="14" t="s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3" spans="1:10" ht="12.75">
      <c r="A23" s="16" t="s">
        <v>15</v>
      </c>
      <c r="B23" s="16"/>
      <c r="C23" s="16"/>
      <c r="D23" s="16"/>
      <c r="E23" s="16"/>
      <c r="F23" s="16"/>
      <c r="G23" s="16"/>
      <c r="H23" s="16"/>
      <c r="I23" s="17"/>
      <c r="J23" s="17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</sheetData>
  <sheetProtection sheet="1" selectLockedCells="1"/>
  <mergeCells count="4">
    <mergeCell ref="E6:F6"/>
    <mergeCell ref="C8:D8"/>
    <mergeCell ref="C10:D10"/>
    <mergeCell ref="D14:G14"/>
  </mergeCells>
  <dataValidations count="1">
    <dataValidation type="list" allowBlank="1" showErrorMessage="1" sqref="D14:G14">
      <formula1>despido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1" sqref="D1"/>
    </sheetView>
  </sheetViews>
  <sheetFormatPr defaultColWidth="11.421875" defaultRowHeight="12.75"/>
  <cols>
    <col min="2" max="2" width="7.00390625" style="0" customWidth="1"/>
    <col min="3" max="3" width="18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9" t="s">
        <v>16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17</v>
      </c>
      <c r="B4" s="3"/>
      <c r="C4" s="20">
        <f>('Entrada de datos'!E6/30)*DAY('Entrada de datos'!H4)</f>
        <v>300</v>
      </c>
      <c r="D4" s="3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1" t="s">
        <v>18</v>
      </c>
      <c r="B6" s="21"/>
      <c r="C6" s="20">
        <f>((IF((MONTH('Entrada de datos'!H4)&gt;6),'Entrada de datos'!C10:D10,'Entrada de datos'!C8:D8))/180)*((DAY('Entrada de datos'!H4))+(IF(MONTH('Entrada de datos'!H4)&gt;6,MONTH('Entrada de datos'!H4)-7,MONTH('Entrada de datos'!H4)-1)*30))</f>
        <v>500</v>
      </c>
      <c r="D6" s="3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1" t="s">
        <v>19</v>
      </c>
      <c r="B8" s="21"/>
      <c r="C8" s="20">
        <f>(('Entrada de datos'!E6)/30)*(((((DAY('Entrada de datos'!H4))+(((MONTH('Entrada de datos'!H4))-1)*30))/360)*30)-'Entrada de datos'!F12)</f>
        <v>255</v>
      </c>
      <c r="D8" s="3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22"/>
      <c r="D10" s="1"/>
      <c r="E10" s="1"/>
      <c r="F10" s="1"/>
      <c r="G10" s="1"/>
      <c r="H10" s="1"/>
      <c r="I10" s="1"/>
    </row>
  </sheetData>
  <sheetProtection sheet="1" selectLockedCells="1" selectUnlockedCells="1"/>
  <mergeCells count="3">
    <mergeCell ref="A2:I2"/>
    <mergeCell ref="A6:B6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14" sqref="C14"/>
    </sheetView>
  </sheetViews>
  <sheetFormatPr defaultColWidth="11.421875" defaultRowHeight="12.75"/>
  <cols>
    <col min="1" max="1" width="2.28125" style="0" customWidth="1"/>
    <col min="2" max="2" width="48.8515625" style="0" customWidth="1"/>
    <col min="3" max="3" width="23.00390625" style="0" customWidth="1"/>
    <col min="4" max="4" width="13.8515625" style="0" customWidth="1"/>
    <col min="5" max="5" width="11.140625" style="0" customWidth="1"/>
    <col min="7" max="7" width="12.421875" style="0" customWidth="1"/>
    <col min="8" max="8" width="14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23" t="s">
        <v>20</v>
      </c>
      <c r="C2" s="23" t="s">
        <v>21</v>
      </c>
      <c r="D2" s="24"/>
      <c r="E2" s="25"/>
      <c r="F2" s="23" t="s">
        <v>22</v>
      </c>
      <c r="G2" s="24"/>
      <c r="H2" s="25"/>
      <c r="I2" s="3"/>
    </row>
    <row r="3" spans="1:9" ht="12.75">
      <c r="A3" s="1"/>
      <c r="B3" s="26" t="s">
        <v>23</v>
      </c>
      <c r="C3" s="27"/>
      <c r="D3" s="28">
        <v>33</v>
      </c>
      <c r="E3" s="29"/>
      <c r="F3" s="30"/>
      <c r="G3" s="28">
        <v>24</v>
      </c>
      <c r="H3" s="31"/>
      <c r="I3" s="3"/>
    </row>
    <row r="4" spans="1:9" ht="12.75">
      <c r="A4" s="1"/>
      <c r="B4" s="26" t="s">
        <v>24</v>
      </c>
      <c r="C4" s="30"/>
      <c r="D4" s="28">
        <v>0</v>
      </c>
      <c r="E4" s="31"/>
      <c r="F4" s="30"/>
      <c r="G4" s="28">
        <v>0</v>
      </c>
      <c r="H4" s="31"/>
      <c r="I4" s="3"/>
    </row>
    <row r="5" spans="1:9" ht="12.75">
      <c r="A5" s="1"/>
      <c r="B5" s="26" t="s">
        <v>25</v>
      </c>
      <c r="C5" s="30"/>
      <c r="D5" s="28">
        <v>12</v>
      </c>
      <c r="E5" s="31"/>
      <c r="F5" s="30"/>
      <c r="G5" s="32">
        <f>(D5*(H12+(H13/12)))/12</f>
        <v>20.833333333333332</v>
      </c>
      <c r="H5" s="31"/>
      <c r="I5" s="3"/>
    </row>
    <row r="6" spans="1:9" ht="12.75">
      <c r="A6" s="1"/>
      <c r="B6" s="26" t="s">
        <v>26</v>
      </c>
      <c r="C6" s="30"/>
      <c r="D6" s="28">
        <v>20</v>
      </c>
      <c r="E6" s="31"/>
      <c r="F6" s="30"/>
      <c r="G6" s="28">
        <v>12</v>
      </c>
      <c r="H6" s="31"/>
      <c r="I6" s="3"/>
    </row>
    <row r="7" spans="1:9" ht="12.75">
      <c r="A7" s="1"/>
      <c r="B7" s="26" t="s">
        <v>8</v>
      </c>
      <c r="C7" s="30"/>
      <c r="D7" s="28">
        <v>12</v>
      </c>
      <c r="E7" s="31"/>
      <c r="F7" s="30"/>
      <c r="G7" s="32">
        <f>(D7*(H12+(H13/12)))/12</f>
        <v>20.833333333333332</v>
      </c>
      <c r="H7" s="31"/>
      <c r="I7" s="3"/>
    </row>
    <row r="8" spans="1:9" ht="12.75">
      <c r="A8" s="1"/>
      <c r="B8" s="26" t="s">
        <v>27</v>
      </c>
      <c r="C8" s="30"/>
      <c r="D8" s="28">
        <v>33</v>
      </c>
      <c r="E8" s="31"/>
      <c r="F8" s="30"/>
      <c r="G8" s="28">
        <v>24</v>
      </c>
      <c r="H8" s="31"/>
      <c r="I8" s="3"/>
    </row>
    <row r="9" spans="1:9" ht="12.75">
      <c r="A9" s="1"/>
      <c r="B9" s="33" t="s">
        <v>28</v>
      </c>
      <c r="C9" s="34"/>
      <c r="D9" s="35">
        <v>20</v>
      </c>
      <c r="E9" s="36"/>
      <c r="F9" s="34"/>
      <c r="G9" s="35">
        <v>9</v>
      </c>
      <c r="H9" s="36"/>
      <c r="I9" s="3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2" t="s">
        <v>29</v>
      </c>
      <c r="C12" s="37">
        <f>(('Entrada de datos'!E6)/30)+(('Entrada de datos'!C8+'Entrada de datos'!C10)/360)</f>
        <v>12.777777777777779</v>
      </c>
      <c r="D12" s="3"/>
      <c r="E12" s="23" t="s">
        <v>9</v>
      </c>
      <c r="F12" s="24"/>
      <c r="G12" s="38" t="s">
        <v>30</v>
      </c>
      <c r="H12" s="39">
        <f>'Entrada de datos'!D16</f>
        <v>20</v>
      </c>
      <c r="I12" s="3"/>
    </row>
    <row r="13" spans="1:9" ht="12.75">
      <c r="A13" s="1"/>
      <c r="B13" s="1"/>
      <c r="C13" s="1"/>
      <c r="D13" s="1"/>
      <c r="E13" s="40"/>
      <c r="F13" s="41"/>
      <c r="G13" s="42" t="s">
        <v>31</v>
      </c>
      <c r="H13" s="43">
        <f>'Entrada de datos'!G16</f>
        <v>10</v>
      </c>
      <c r="I13" s="3"/>
    </row>
    <row r="14" spans="1:9" ht="12.75">
      <c r="A14" s="1"/>
      <c r="B14" s="1"/>
      <c r="C14" s="1"/>
      <c r="D14" s="1"/>
      <c r="E14" s="44"/>
      <c r="F14" s="45"/>
      <c r="G14" s="45"/>
      <c r="H14" s="46"/>
      <c r="I14" s="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2" t="s">
        <v>32</v>
      </c>
      <c r="C16" s="47" t="str">
        <f>'Entrada de datos'!D14</f>
        <v>5 Fin de contrato temporal con ETT</v>
      </c>
      <c r="D16" s="47"/>
      <c r="E16" s="47"/>
      <c r="F16" s="47"/>
      <c r="G16" s="3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2" t="s">
        <v>33</v>
      </c>
      <c r="C18" s="13">
        <f>(VLOOKUP(C16,B3:G9,3))*(H12+(H13/12))</f>
        <v>250</v>
      </c>
      <c r="D18" s="48"/>
      <c r="E18" s="49" t="s">
        <v>34</v>
      </c>
      <c r="F18" s="49"/>
      <c r="G18" s="49"/>
      <c r="H18" s="11">
        <f>(VLOOKUP(C16,B3:G9,6))*30</f>
        <v>625</v>
      </c>
      <c r="I18" s="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2" t="s">
        <v>35</v>
      </c>
      <c r="C20" s="37">
        <f>IF(C18&lt;H18,(C18*C12),(H18*C12))</f>
        <v>3194.444444444445</v>
      </c>
      <c r="D20" s="37"/>
      <c r="E20" s="3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50" t="str">
        <f>IF(C18&gt;H18,"¡Atención supera el tope máximo!","Por debajo del tope máximo")</f>
        <v>Por debajo del tope máximo</v>
      </c>
      <c r="C22" s="51" t="s">
        <v>36</v>
      </c>
      <c r="D22" s="52"/>
      <c r="E22" s="3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</sheetData>
  <sheetProtection sheet="1" selectLockedCells="1"/>
  <mergeCells count="3">
    <mergeCell ref="C16:F16"/>
    <mergeCell ref="E18:G18"/>
    <mergeCell ref="C20:D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0"/>
  <sheetViews>
    <sheetView workbookViewId="0" topLeftCell="A1">
      <selection activeCell="E12" sqref="E12"/>
    </sheetView>
  </sheetViews>
  <sheetFormatPr defaultColWidth="11.421875" defaultRowHeight="12.75"/>
  <cols>
    <col min="1" max="1" width="0.85546875" style="53" customWidth="1"/>
    <col min="2" max="2" width="28.00390625" style="53" customWidth="1"/>
    <col min="3" max="3" width="24.140625" style="53" customWidth="1"/>
    <col min="4" max="4" width="11.421875" style="53" customWidth="1"/>
    <col min="5" max="5" width="7.140625" style="53" customWidth="1"/>
    <col min="6" max="6" width="13.421875" style="53" customWidth="1"/>
    <col min="7" max="7" width="14.00390625" style="53" customWidth="1"/>
    <col min="8" max="8" width="16.57421875" style="53" customWidth="1"/>
    <col min="9" max="9" width="19.8515625" style="53" customWidth="1"/>
    <col min="10" max="16384" width="11.421875" style="53" customWidth="1"/>
  </cols>
  <sheetData>
    <row r="2" spans="2:9" ht="12.75">
      <c r="B2" s="54" t="s">
        <v>37</v>
      </c>
      <c r="C2" s="55"/>
      <c r="D2" s="55"/>
      <c r="E2" s="55"/>
      <c r="F2" s="56" t="s">
        <v>38</v>
      </c>
      <c r="G2" s="57"/>
      <c r="H2" s="58"/>
      <c r="I2" s="59"/>
    </row>
    <row r="3" spans="2:9" ht="12.75">
      <c r="B3" s="60" t="s">
        <v>39</v>
      </c>
      <c r="C3" s="61"/>
      <c r="D3" s="61"/>
      <c r="E3" s="61"/>
      <c r="F3" s="62" t="s">
        <v>40</v>
      </c>
      <c r="G3" s="63"/>
      <c r="H3" s="64" t="s">
        <v>41</v>
      </c>
      <c r="I3" s="65"/>
    </row>
    <row r="4" spans="2:9" ht="12.75">
      <c r="B4" s="60" t="s">
        <v>42</v>
      </c>
      <c r="C4" s="61"/>
      <c r="D4" s="61"/>
      <c r="E4" s="61"/>
      <c r="F4" s="62" t="s">
        <v>43</v>
      </c>
      <c r="G4" s="63"/>
      <c r="H4" s="62" t="s">
        <v>44</v>
      </c>
      <c r="I4" s="66"/>
    </row>
    <row r="5" spans="2:9" ht="12.75">
      <c r="B5" s="60" t="s">
        <v>45</v>
      </c>
      <c r="C5" s="61"/>
      <c r="D5" s="61"/>
      <c r="E5" s="61"/>
      <c r="F5" s="62" t="s">
        <v>46</v>
      </c>
      <c r="G5" s="61"/>
      <c r="H5" s="67"/>
      <c r="I5" s="68"/>
    </row>
    <row r="6" spans="2:9" ht="12.75">
      <c r="B6" s="69" t="s">
        <v>47</v>
      </c>
      <c r="C6" s="70"/>
      <c r="D6" s="70"/>
      <c r="E6" s="70"/>
      <c r="F6" s="71" t="s">
        <v>48</v>
      </c>
      <c r="G6" s="72"/>
      <c r="H6" s="70"/>
      <c r="I6" s="73"/>
    </row>
    <row r="7" spans="2:9" ht="12.75">
      <c r="B7" s="74"/>
      <c r="C7" s="74"/>
      <c r="D7" s="74"/>
      <c r="E7" s="74"/>
      <c r="F7" s="74"/>
      <c r="G7" s="74"/>
      <c r="H7" s="74"/>
      <c r="I7" s="74"/>
    </row>
    <row r="8" spans="2:9" ht="12.75">
      <c r="B8" s="75" t="s">
        <v>49</v>
      </c>
      <c r="C8" s="76" t="s">
        <v>50</v>
      </c>
      <c r="D8" s="77"/>
      <c r="E8" s="78" t="s">
        <v>51</v>
      </c>
      <c r="F8" s="77"/>
      <c r="G8" s="77"/>
      <c r="H8" s="79" t="s">
        <v>52</v>
      </c>
      <c r="I8" s="80">
        <f>DAY('Entrada de datos'!H4)</f>
        <v>30</v>
      </c>
    </row>
    <row r="9" spans="2:9" ht="12.75">
      <c r="B9" s="60" t="s">
        <v>53</v>
      </c>
      <c r="C9" s="62"/>
      <c r="D9" s="62"/>
      <c r="E9" s="62"/>
      <c r="F9" s="62"/>
      <c r="G9" s="62"/>
      <c r="H9" s="62"/>
      <c r="I9" s="81" t="s">
        <v>54</v>
      </c>
    </row>
    <row r="10" spans="2:9" ht="12.75">
      <c r="B10" s="82"/>
      <c r="C10" s="67"/>
      <c r="D10" s="67"/>
      <c r="E10" s="67"/>
      <c r="F10" s="67"/>
      <c r="G10" s="67"/>
      <c r="H10" s="67"/>
      <c r="I10" s="68"/>
    </row>
    <row r="11" spans="2:9" ht="12.75">
      <c r="B11" s="60" t="s">
        <v>55</v>
      </c>
      <c r="C11" s="67"/>
      <c r="D11" s="67"/>
      <c r="E11" s="67"/>
      <c r="F11" s="67"/>
      <c r="G11" s="67"/>
      <c r="H11" s="67"/>
      <c r="I11" s="68"/>
    </row>
    <row r="12" spans="2:9" ht="12.75">
      <c r="B12" s="82" t="s">
        <v>56</v>
      </c>
      <c r="C12" s="83"/>
      <c r="D12" s="83"/>
      <c r="E12" s="83"/>
      <c r="F12" s="83"/>
      <c r="G12" s="83"/>
      <c r="H12" s="84">
        <f>Liquidación!C4</f>
        <v>300</v>
      </c>
      <c r="I12" s="68"/>
    </row>
    <row r="13" spans="2:9" ht="12.75">
      <c r="B13" s="82" t="s">
        <v>57</v>
      </c>
      <c r="C13" s="67"/>
      <c r="D13" s="67"/>
      <c r="E13" s="67"/>
      <c r="F13" s="67"/>
      <c r="G13" s="67"/>
      <c r="H13" s="85"/>
      <c r="I13" s="68"/>
    </row>
    <row r="14" spans="2:9" ht="12.75">
      <c r="B14" s="86" t="s">
        <v>58</v>
      </c>
      <c r="C14" s="86"/>
      <c r="D14" s="86"/>
      <c r="E14" s="72"/>
      <c r="F14" s="72"/>
      <c r="G14" s="72"/>
      <c r="H14" s="84">
        <f>Liquidación!C8</f>
        <v>255</v>
      </c>
      <c r="I14" s="68"/>
    </row>
    <row r="15" spans="2:9" ht="12.75">
      <c r="B15" s="87"/>
      <c r="C15" s="87"/>
      <c r="D15" s="87"/>
      <c r="E15" s="88"/>
      <c r="F15" s="88"/>
      <c r="G15" s="88"/>
      <c r="H15" s="89"/>
      <c r="I15" s="68"/>
    </row>
    <row r="16" spans="2:9" ht="12.75">
      <c r="B16" s="87"/>
      <c r="C16" s="87"/>
      <c r="D16" s="87"/>
      <c r="E16" s="88"/>
      <c r="F16" s="88"/>
      <c r="G16" s="88"/>
      <c r="H16" s="89"/>
      <c r="I16" s="68"/>
    </row>
    <row r="17" spans="2:9" ht="12.75">
      <c r="B17" s="82" t="s">
        <v>59</v>
      </c>
      <c r="C17" s="67" t="s">
        <v>60</v>
      </c>
      <c r="D17" s="76"/>
      <c r="E17" s="76" t="s">
        <v>61</v>
      </c>
      <c r="F17" s="76"/>
      <c r="G17" s="90"/>
      <c r="H17" s="91">
        <f>SUM(D17+F17)</f>
        <v>0</v>
      </c>
      <c r="I17" s="68"/>
    </row>
    <row r="18" spans="2:9" ht="12.75">
      <c r="B18" s="82" t="s">
        <v>62</v>
      </c>
      <c r="C18" s="67"/>
      <c r="D18" s="67"/>
      <c r="E18" s="67"/>
      <c r="F18" s="67"/>
      <c r="G18" s="67"/>
      <c r="H18" s="85"/>
      <c r="I18" s="68"/>
    </row>
    <row r="19" spans="2:9" ht="12.75">
      <c r="B19" s="86" t="s">
        <v>63</v>
      </c>
      <c r="C19" s="86"/>
      <c r="D19" s="86"/>
      <c r="E19" s="72"/>
      <c r="F19" s="72"/>
      <c r="G19" s="72"/>
      <c r="H19" s="84">
        <f>Liquidación!C6</f>
        <v>500</v>
      </c>
      <c r="I19" s="68"/>
    </row>
    <row r="20" spans="2:9" ht="12.75">
      <c r="B20" s="82" t="s">
        <v>64</v>
      </c>
      <c r="C20" s="90"/>
      <c r="D20" s="72"/>
      <c r="E20" s="72"/>
      <c r="F20" s="72"/>
      <c r="G20" s="72"/>
      <c r="H20" s="89"/>
      <c r="I20" s="68"/>
    </row>
    <row r="21" spans="2:9" ht="12.75">
      <c r="B21" s="82"/>
      <c r="C21" s="67"/>
      <c r="D21" s="67"/>
      <c r="E21" s="67"/>
      <c r="F21" s="67"/>
      <c r="G21" s="67"/>
      <c r="H21" s="85"/>
      <c r="I21" s="68"/>
    </row>
    <row r="22" spans="2:9" ht="12.75">
      <c r="B22" s="60" t="s">
        <v>65</v>
      </c>
      <c r="C22" s="67"/>
      <c r="D22" s="67"/>
      <c r="E22" s="67"/>
      <c r="F22" s="67"/>
      <c r="G22" s="67"/>
      <c r="H22" s="85"/>
      <c r="I22" s="68"/>
    </row>
    <row r="23" spans="2:9" ht="12.75">
      <c r="B23" s="82" t="s">
        <v>66</v>
      </c>
      <c r="C23" s="67"/>
      <c r="D23" s="67"/>
      <c r="E23" s="67"/>
      <c r="F23" s="67"/>
      <c r="G23" s="67"/>
      <c r="H23" s="85"/>
      <c r="I23" s="68"/>
    </row>
    <row r="24" spans="2:9" ht="12.75">
      <c r="B24" s="92"/>
      <c r="C24" s="92"/>
      <c r="D24" s="92"/>
      <c r="E24" s="72"/>
      <c r="F24" s="72"/>
      <c r="G24" s="72"/>
      <c r="H24" s="93"/>
      <c r="I24" s="68"/>
    </row>
    <row r="25" spans="2:9" ht="12.75">
      <c r="B25" s="82" t="s">
        <v>67</v>
      </c>
      <c r="C25" s="67"/>
      <c r="D25" s="67"/>
      <c r="E25" s="67"/>
      <c r="F25" s="67"/>
      <c r="G25" s="67"/>
      <c r="H25" s="85"/>
      <c r="I25" s="68"/>
    </row>
    <row r="26" spans="2:9" ht="12.75">
      <c r="B26" s="86" t="s">
        <v>68</v>
      </c>
      <c r="C26" s="86"/>
      <c r="D26" s="86"/>
      <c r="E26" s="72"/>
      <c r="F26" s="72"/>
      <c r="G26" s="72"/>
      <c r="H26" s="84">
        <f>Indemnización!C20</f>
        <v>3194.444444444445</v>
      </c>
      <c r="I26" s="68"/>
    </row>
    <row r="27" spans="2:9" ht="12.75">
      <c r="B27" s="82" t="s">
        <v>69</v>
      </c>
      <c r="C27" s="67"/>
      <c r="D27" s="67"/>
      <c r="E27" s="67"/>
      <c r="F27" s="67"/>
      <c r="G27" s="67"/>
      <c r="H27" s="85"/>
      <c r="I27" s="68"/>
    </row>
    <row r="28" spans="2:9" ht="12.75">
      <c r="B28" s="92"/>
      <c r="C28" s="92"/>
      <c r="D28" s="92"/>
      <c r="E28" s="72"/>
      <c r="F28" s="72"/>
      <c r="G28" s="72"/>
      <c r="H28" s="93"/>
      <c r="I28" s="68"/>
    </row>
    <row r="29" spans="2:9" ht="12.75">
      <c r="B29" s="60"/>
      <c r="C29" s="62"/>
      <c r="D29" s="62" t="s">
        <v>70</v>
      </c>
      <c r="E29" s="62"/>
      <c r="F29" s="71"/>
      <c r="G29" s="71"/>
      <c r="H29" s="94"/>
      <c r="I29" s="95">
        <f>SUM(H12:H28)</f>
        <v>4249.444444444445</v>
      </c>
    </row>
    <row r="30" spans="2:9" ht="12.75">
      <c r="B30" s="82"/>
      <c r="C30" s="67"/>
      <c r="D30" s="67"/>
      <c r="E30" s="67"/>
      <c r="F30" s="67"/>
      <c r="G30" s="67"/>
      <c r="H30" s="96"/>
      <c r="I30" s="97"/>
    </row>
    <row r="31" spans="2:9" ht="12.75">
      <c r="B31" s="60" t="s">
        <v>71</v>
      </c>
      <c r="C31" s="62"/>
      <c r="D31" s="62"/>
      <c r="E31" s="62"/>
      <c r="F31" s="62"/>
      <c r="G31" s="62"/>
      <c r="H31" s="98"/>
      <c r="I31" s="99"/>
    </row>
    <row r="32" spans="2:9" ht="12.75">
      <c r="B32" s="60" t="s">
        <v>72</v>
      </c>
      <c r="C32" s="62"/>
      <c r="D32" s="62"/>
      <c r="E32" s="62"/>
      <c r="F32" s="62"/>
      <c r="G32" s="62"/>
      <c r="H32" s="98"/>
      <c r="I32" s="99"/>
    </row>
    <row r="33" spans="2:9" ht="12.75">
      <c r="B33" s="82"/>
      <c r="C33" s="67"/>
      <c r="D33" s="67"/>
      <c r="E33" s="67"/>
      <c r="F33" s="100" t="s">
        <v>73</v>
      </c>
      <c r="G33" s="67"/>
      <c r="H33" s="96"/>
      <c r="I33" s="97"/>
    </row>
    <row r="34" spans="2:9" ht="18">
      <c r="B34" s="82" t="s">
        <v>74</v>
      </c>
      <c r="C34" s="67"/>
      <c r="D34" s="72"/>
      <c r="E34" s="72"/>
      <c r="F34" s="101">
        <v>0.047</v>
      </c>
      <c r="G34" s="72"/>
      <c r="H34" s="84">
        <f>G56*F34</f>
        <v>33.33083333333333</v>
      </c>
      <c r="I34" s="97"/>
    </row>
    <row r="35" spans="2:9" ht="18">
      <c r="B35" s="82" t="s">
        <v>75</v>
      </c>
      <c r="C35" s="67"/>
      <c r="D35" s="88"/>
      <c r="E35" s="88"/>
      <c r="F35" s="101"/>
      <c r="G35" s="88"/>
      <c r="H35" s="84">
        <f>I57*F35</f>
        <v>0</v>
      </c>
      <c r="I35" s="97"/>
    </row>
    <row r="36" spans="2:9" ht="18">
      <c r="B36" s="82" t="s">
        <v>76</v>
      </c>
      <c r="C36" s="67"/>
      <c r="D36" s="88"/>
      <c r="E36" s="88"/>
      <c r="F36" s="101">
        <v>0.001</v>
      </c>
      <c r="G36" s="88"/>
      <c r="H36" s="84">
        <f>I57*F36</f>
        <v>0.7091666666666666</v>
      </c>
      <c r="I36" s="97"/>
    </row>
    <row r="37" spans="2:9" ht="18">
      <c r="B37" s="82" t="s">
        <v>77</v>
      </c>
      <c r="C37" s="67"/>
      <c r="D37" s="67"/>
      <c r="E37" s="88"/>
      <c r="F37" s="101">
        <v>0.047</v>
      </c>
      <c r="G37" s="88"/>
      <c r="H37" s="84">
        <f>F17*F37</f>
        <v>0</v>
      </c>
      <c r="I37" s="97"/>
    </row>
    <row r="38" spans="2:9" ht="18">
      <c r="B38" s="82" t="s">
        <v>78</v>
      </c>
      <c r="C38" s="67"/>
      <c r="D38" s="67"/>
      <c r="E38" s="88"/>
      <c r="F38" s="101">
        <v>0.02</v>
      </c>
      <c r="G38" s="88"/>
      <c r="H38" s="84">
        <f>D17*F38</f>
        <v>0</v>
      </c>
      <c r="I38" s="97"/>
    </row>
    <row r="39" spans="2:9" ht="12.75">
      <c r="B39" s="60" t="s">
        <v>79</v>
      </c>
      <c r="C39" s="62"/>
      <c r="D39" s="71"/>
      <c r="E39" s="71"/>
      <c r="F39" s="71"/>
      <c r="G39" s="71"/>
      <c r="H39" s="102">
        <f>SUM(H34:H38)</f>
        <v>34.04</v>
      </c>
      <c r="I39" s="99"/>
    </row>
    <row r="40" spans="2:9" ht="18">
      <c r="B40" s="82"/>
      <c r="C40" s="67"/>
      <c r="D40" s="67"/>
      <c r="E40" s="67"/>
      <c r="F40" s="67"/>
      <c r="G40" s="67"/>
      <c r="H40" s="103"/>
      <c r="I40" s="97"/>
    </row>
    <row r="41" spans="2:9" ht="18">
      <c r="B41" s="60" t="s">
        <v>80</v>
      </c>
      <c r="C41" s="72"/>
      <c r="D41" s="72"/>
      <c r="E41" s="72"/>
      <c r="F41" s="104"/>
      <c r="G41" s="72"/>
      <c r="H41" s="84">
        <f>I60*F41</f>
        <v>0</v>
      </c>
      <c r="I41" s="97"/>
    </row>
    <row r="42" spans="2:9" ht="18">
      <c r="B42" s="60" t="s">
        <v>81</v>
      </c>
      <c r="C42" s="88"/>
      <c r="D42" s="88"/>
      <c r="E42" s="88"/>
      <c r="F42" s="67"/>
      <c r="G42" s="88"/>
      <c r="H42" s="89"/>
      <c r="I42" s="97"/>
    </row>
    <row r="43" spans="2:9" ht="18">
      <c r="B43" s="60" t="s">
        <v>82</v>
      </c>
      <c r="C43" s="67"/>
      <c r="D43" s="67"/>
      <c r="E43" s="67"/>
      <c r="F43" s="72"/>
      <c r="G43" s="72"/>
      <c r="H43" s="91">
        <f>H20</f>
        <v>0</v>
      </c>
      <c r="I43" s="97"/>
    </row>
    <row r="44" spans="2:9" ht="12.75">
      <c r="B44" s="60" t="s">
        <v>83</v>
      </c>
      <c r="C44" s="67"/>
      <c r="D44" s="72"/>
      <c r="E44" s="72"/>
      <c r="F44" s="72"/>
      <c r="G44" s="72"/>
      <c r="H44" s="89"/>
      <c r="I44" s="97"/>
    </row>
    <row r="45" spans="2:9" ht="12.75">
      <c r="B45" s="82"/>
      <c r="C45" s="67"/>
      <c r="D45" s="67"/>
      <c r="E45" s="67"/>
      <c r="F45" s="67"/>
      <c r="G45" s="67"/>
      <c r="H45" s="85"/>
      <c r="I45" s="97"/>
    </row>
    <row r="46" spans="2:9" ht="12.75">
      <c r="B46" s="60"/>
      <c r="C46" s="62"/>
      <c r="D46" s="62" t="s">
        <v>84</v>
      </c>
      <c r="E46" s="62"/>
      <c r="F46" s="71"/>
      <c r="G46" s="71"/>
      <c r="H46" s="105">
        <f>(H39+SUM(H41:H44))</f>
        <v>34.04</v>
      </c>
      <c r="I46" s="99"/>
    </row>
    <row r="47" spans="2:9" ht="12.75">
      <c r="B47" s="60"/>
      <c r="C47" s="62"/>
      <c r="D47" s="62" t="s">
        <v>85</v>
      </c>
      <c r="E47" s="62"/>
      <c r="F47" s="62"/>
      <c r="G47" s="106"/>
      <c r="H47" s="94"/>
      <c r="I47" s="95">
        <f>I29-H46</f>
        <v>4215.404444444445</v>
      </c>
    </row>
    <row r="48" spans="2:9" ht="12.75">
      <c r="B48" s="82"/>
      <c r="C48" s="67"/>
      <c r="D48" s="67" t="s">
        <v>86</v>
      </c>
      <c r="E48" s="67"/>
      <c r="F48" s="67"/>
      <c r="G48" s="67" t="s">
        <v>87</v>
      </c>
      <c r="H48" s="96"/>
      <c r="I48" s="68" t="s">
        <v>88</v>
      </c>
    </row>
    <row r="49" spans="2:9" ht="12.75">
      <c r="B49" s="82"/>
      <c r="C49" s="67"/>
      <c r="D49" s="67"/>
      <c r="E49" s="67"/>
      <c r="F49" s="67"/>
      <c r="G49" s="67"/>
      <c r="H49" s="96"/>
      <c r="I49" s="68"/>
    </row>
    <row r="50" spans="2:9" ht="12.75">
      <c r="B50" s="107"/>
      <c r="C50" s="72"/>
      <c r="D50" s="72"/>
      <c r="E50" s="72"/>
      <c r="F50" s="72"/>
      <c r="G50" s="72"/>
      <c r="H50" s="108"/>
      <c r="I50" s="73"/>
    </row>
    <row r="51" spans="2:9" ht="12.75">
      <c r="B51" s="67"/>
      <c r="C51" s="67"/>
      <c r="D51" s="67"/>
      <c r="E51" s="67"/>
      <c r="F51" s="67"/>
      <c r="G51" s="67"/>
      <c r="H51" s="96"/>
      <c r="I51" s="67"/>
    </row>
    <row r="52" spans="2:9" ht="12.75">
      <c r="B52" s="109" t="s">
        <v>89</v>
      </c>
      <c r="C52" s="110"/>
      <c r="D52" s="110"/>
      <c r="E52" s="110"/>
      <c r="F52" s="110"/>
      <c r="G52" s="110"/>
      <c r="H52" s="111"/>
      <c r="I52" s="112"/>
    </row>
    <row r="53" spans="2:9" ht="12.75">
      <c r="B53" s="82" t="s">
        <v>90</v>
      </c>
      <c r="C53" s="67"/>
      <c r="D53" s="67"/>
      <c r="E53" s="67"/>
      <c r="F53" s="67"/>
      <c r="G53" s="67"/>
      <c r="H53" s="96"/>
      <c r="I53" s="68"/>
    </row>
    <row r="54" spans="2:9" ht="12.75">
      <c r="B54" s="82"/>
      <c r="C54" s="67" t="s">
        <v>91</v>
      </c>
      <c r="D54" s="67"/>
      <c r="E54" s="72"/>
      <c r="F54" s="72"/>
      <c r="G54" s="84">
        <f>SUM(H12:H16)+H20</f>
        <v>555</v>
      </c>
      <c r="H54" s="96"/>
      <c r="I54" s="68"/>
    </row>
    <row r="55" spans="2:9" ht="12.75">
      <c r="B55" s="82"/>
      <c r="C55" s="67" t="s">
        <v>92</v>
      </c>
      <c r="D55" s="67"/>
      <c r="E55" s="88"/>
      <c r="F55" s="88"/>
      <c r="G55" s="91">
        <f>(('Entrada de datos'!C8+'Entrada de datos'!C10)/360)*(I8+'Entrada de datos'!E18)</f>
        <v>154.16666666666666</v>
      </c>
      <c r="H55" s="96"/>
      <c r="I55" s="68"/>
    </row>
    <row r="56" spans="2:9" ht="12.75">
      <c r="B56" s="82"/>
      <c r="C56" s="67"/>
      <c r="D56" s="67" t="s">
        <v>93</v>
      </c>
      <c r="E56" s="88"/>
      <c r="F56" s="88"/>
      <c r="G56" s="91">
        <f>G54+G55</f>
        <v>709.1666666666666</v>
      </c>
      <c r="H56" s="96"/>
      <c r="I56" s="113"/>
    </row>
    <row r="57" spans="2:9" ht="12.75">
      <c r="B57" s="82" t="s">
        <v>94</v>
      </c>
      <c r="C57" s="67"/>
      <c r="D57" s="67"/>
      <c r="E57" s="67"/>
      <c r="F57" s="67"/>
      <c r="G57" s="67"/>
      <c r="H57" s="108"/>
      <c r="I57" s="114">
        <f>H17+G56</f>
        <v>709.1666666666666</v>
      </c>
    </row>
    <row r="58" spans="2:9" ht="12.75">
      <c r="B58" s="82" t="s">
        <v>95</v>
      </c>
      <c r="C58" s="67"/>
      <c r="D58" s="67"/>
      <c r="E58" s="67"/>
      <c r="F58" s="72"/>
      <c r="G58" s="72"/>
      <c r="H58" s="108"/>
      <c r="I58" s="114">
        <f>F17</f>
        <v>0</v>
      </c>
    </row>
    <row r="59" spans="2:9" ht="12.75">
      <c r="B59" s="82" t="s">
        <v>96</v>
      </c>
      <c r="C59" s="67"/>
      <c r="D59" s="67"/>
      <c r="E59" s="67"/>
      <c r="F59" s="88"/>
      <c r="G59" s="88"/>
      <c r="H59" s="115"/>
      <c r="I59" s="114">
        <f>D17</f>
        <v>0</v>
      </c>
    </row>
    <row r="60" spans="2:9" ht="12.75">
      <c r="B60" s="107" t="s">
        <v>97</v>
      </c>
      <c r="C60" s="72"/>
      <c r="D60" s="72"/>
      <c r="E60" s="72"/>
      <c r="F60" s="88"/>
      <c r="G60" s="88"/>
      <c r="H60" s="115"/>
      <c r="I60" s="116">
        <f>I29-H24-H26</f>
        <v>1055.0000000000005</v>
      </c>
    </row>
  </sheetData>
  <sheetProtection sheet="1" objects="1" selectLockedCells="1" pivotTables="0"/>
  <mergeCells count="12">
    <mergeCell ref="C2:E2"/>
    <mergeCell ref="C3:E3"/>
    <mergeCell ref="C4:E4"/>
    <mergeCell ref="C5:E5"/>
    <mergeCell ref="C6:E6"/>
    <mergeCell ref="B14:D14"/>
    <mergeCell ref="B15:D15"/>
    <mergeCell ref="B16:D16"/>
    <mergeCell ref="B19:D19"/>
    <mergeCell ref="B24:D24"/>
    <mergeCell ref="B26:D26"/>
    <mergeCell ref="B28:D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Jefe </cp:lastModifiedBy>
  <dcterms:created xsi:type="dcterms:W3CDTF">2012-12-12T15:41:47Z</dcterms:created>
  <dcterms:modified xsi:type="dcterms:W3CDTF">2014-12-17T11:50:12Z</dcterms:modified>
  <cp:category/>
  <cp:version/>
  <cp:contentType/>
  <cp:contentStatus/>
  <cp:revision>3</cp:revision>
</cp:coreProperties>
</file>